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firstSheet="2" activeTab="7"/>
  </bookViews>
  <sheets>
    <sheet name="VLOOKUP" sheetId="1" r:id="rId1"/>
    <sheet name="IF单条件判断" sheetId="2" r:id="rId2"/>
    <sheet name="IF多条件判断" sheetId="7" r:id="rId3"/>
    <sheet name="IF多条件同时满足" sheetId="3" r:id="rId4"/>
    <sheet name="单条件求和" sheetId="4" r:id="rId5"/>
    <sheet name="多条件求和" sheetId="5" r:id="rId6"/>
    <sheet name="统计计数" sheetId="6" r:id="rId7"/>
    <sheet name="将 万元 转为 数字" sheetId="8" r:id="rId8"/>
  </sheets>
  <definedNames>
    <definedName name="_xlnm._FilterDatabase" localSheetId="6" hidden="1">统计计数!$A$26:$L$36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<sst xmlns="http://schemas.openxmlformats.org/spreadsheetml/2006/main" count="368" uniqueCount="213">
  <si>
    <t>企业名称</t>
  </si>
  <si>
    <t>登记状态</t>
  </si>
  <si>
    <t>法定代表人</t>
  </si>
  <si>
    <t>注册资本</t>
  </si>
  <si>
    <t>手机号码</t>
  </si>
  <si>
    <t>新乡利民机械有限公司</t>
  </si>
  <si>
    <t>存续</t>
  </si>
  <si>
    <t>冯伟</t>
  </si>
  <si>
    <t>4200万元人民币</t>
  </si>
  <si>
    <t>新乡县新原纸业有限公司</t>
  </si>
  <si>
    <t>新乡市第一印刷有限公司</t>
  </si>
  <si>
    <t>李俊岭</t>
  </si>
  <si>
    <t>201万元人民币</t>
  </si>
  <si>
    <t>新乡市金鑫化工设备有限责任公司</t>
  </si>
  <si>
    <t>新乡市鑫明彩印有限公司</t>
  </si>
  <si>
    <t>郭震</t>
  </si>
  <si>
    <t>150万元人民币</t>
  </si>
  <si>
    <t>卫辉市康宝生化科技有限公司</t>
  </si>
  <si>
    <t>辉县市潭头水力发电有限公司</t>
  </si>
  <si>
    <t>刘宏策</t>
  </si>
  <si>
    <t>2000万元人民币</t>
  </si>
  <si>
    <t>河南富昌公路设施有限公司</t>
  </si>
  <si>
    <t>新乡四五商标印刷有限公司</t>
  </si>
  <si>
    <t>岳世武</t>
  </si>
  <si>
    <t>156万元人民币</t>
  </si>
  <si>
    <t>新乡市予新线缆有限责任公司</t>
  </si>
  <si>
    <t>河南省获嘉县大华建设有限公司</t>
  </si>
  <si>
    <t>孙世锋</t>
  </si>
  <si>
    <t>4380万元人民币</t>
  </si>
  <si>
    <t>曹守要</t>
  </si>
  <si>
    <t>1000万元人民币</t>
  </si>
  <si>
    <t>靳世霞</t>
  </si>
  <si>
    <t>3200万元人民币</t>
  </si>
  <si>
    <t>河南省新乡市新星交通器材有限公司</t>
  </si>
  <si>
    <t>王彬</t>
  </si>
  <si>
    <t>1100万元人民币</t>
  </si>
  <si>
    <t>河南省四海防腐集团有限公司</t>
  </si>
  <si>
    <t>河南瑞锋机械有限公司</t>
  </si>
  <si>
    <t>李明愉</t>
  </si>
  <si>
    <t>2430万元人民币</t>
  </si>
  <si>
    <t>李冠海</t>
  </si>
  <si>
    <t>15000万元人民币</t>
  </si>
  <si>
    <t>周子懿</t>
  </si>
  <si>
    <t>3000万元人民币</t>
  </si>
  <si>
    <t>刘刚</t>
  </si>
  <si>
    <t>245万元人民币</t>
  </si>
  <si>
    <t>李争</t>
  </si>
  <si>
    <t>50万元人民币</t>
  </si>
  <si>
    <t>9分合格</t>
  </si>
  <si>
    <t>姓名</t>
  </si>
  <si>
    <t>考核得分</t>
  </si>
  <si>
    <t>是否合格</t>
  </si>
  <si>
    <t>张德帅</t>
  </si>
  <si>
    <t>大美</t>
  </si>
  <si>
    <t>小帅</t>
  </si>
  <si>
    <t>漂亮国</t>
  </si>
  <si>
    <t>金发妹</t>
  </si>
  <si>
    <t>奥德彪</t>
  </si>
  <si>
    <t>大壮</t>
  </si>
  <si>
    <t>坤坤</t>
  </si>
  <si>
    <t>王德发</t>
  </si>
  <si>
    <t>成绩</t>
  </si>
  <si>
    <t>等级</t>
  </si>
  <si>
    <t>小王</t>
  </si>
  <si>
    <t>老王</t>
  </si>
  <si>
    <t>小明</t>
  </si>
  <si>
    <t>小美</t>
  </si>
  <si>
    <t>小吴</t>
  </si>
  <si>
    <t>部门</t>
  </si>
  <si>
    <t>岗位</t>
  </si>
  <si>
    <t>是否有高温补贴</t>
  </si>
  <si>
    <t>李水桶</t>
  </si>
  <si>
    <t>财务</t>
  </si>
  <si>
    <t>出纳</t>
  </si>
  <si>
    <t>王滑翔</t>
  </si>
  <si>
    <t>储运</t>
  </si>
  <si>
    <t>保管</t>
  </si>
  <si>
    <t>张丽丽</t>
  </si>
  <si>
    <t>刘晶晶</t>
  </si>
  <si>
    <t>生产</t>
  </si>
  <si>
    <t>主操</t>
  </si>
  <si>
    <t>李兰兰</t>
  </si>
  <si>
    <t>质检</t>
  </si>
  <si>
    <t>部长</t>
  </si>
  <si>
    <t>王老五</t>
  </si>
  <si>
    <t>研发</t>
  </si>
  <si>
    <t>开发</t>
  </si>
  <si>
    <t>德莱昂斯</t>
  </si>
  <si>
    <t>运营</t>
  </si>
  <si>
    <t>新媒体</t>
  </si>
  <si>
    <t>李莲花</t>
  </si>
  <si>
    <t>苏红梅</t>
  </si>
  <si>
    <t>班级</t>
  </si>
  <si>
    <t>总成绩</t>
  </si>
  <si>
    <t>一班</t>
  </si>
  <si>
    <t>小李</t>
  </si>
  <si>
    <t>二班</t>
  </si>
  <si>
    <t>小红</t>
  </si>
  <si>
    <t>小赵</t>
  </si>
  <si>
    <t>小胡</t>
  </si>
  <si>
    <t>岗位补助</t>
  </si>
  <si>
    <t>岗位补助总额</t>
  </si>
  <si>
    <t>梨花花</t>
  </si>
  <si>
    <t>张盼盼</t>
  </si>
  <si>
    <t>李萍萍</t>
  </si>
  <si>
    <t>张晶晶</t>
  </si>
  <si>
    <t>主任</t>
  </si>
  <si>
    <t>赵冬冬</t>
  </si>
  <si>
    <t>杜虹虹</t>
  </si>
  <si>
    <t>王丽丽</t>
  </si>
  <si>
    <t>质检员</t>
  </si>
  <si>
    <t>吴玲玲</t>
  </si>
  <si>
    <t>销售额</t>
  </si>
  <si>
    <t>总销量</t>
  </si>
  <si>
    <t>销售一部</t>
  </si>
  <si>
    <t>张三</t>
  </si>
  <si>
    <t>李四</t>
  </si>
  <si>
    <t>王五</t>
  </si>
  <si>
    <t>销售二部</t>
  </si>
  <si>
    <t>无</t>
  </si>
  <si>
    <t>公司名称</t>
  </si>
  <si>
    <t>联系方式</t>
  </si>
  <si>
    <t>有联系方式个数</t>
  </si>
  <si>
    <t>北京xxx1有限公司</t>
  </si>
  <si>
    <t>138xxxxx779</t>
  </si>
  <si>
    <t>北京市xxx2有限责任公司</t>
  </si>
  <si>
    <t>北京xxx3有限公司</t>
  </si>
  <si>
    <t>139xxxxx715</t>
  </si>
  <si>
    <t>北京xxx4有限公司</t>
  </si>
  <si>
    <t>北京xxx5有限公司</t>
  </si>
  <si>
    <t>139xxxxx161</t>
  </si>
  <si>
    <t>北京xxx6有限公司</t>
  </si>
  <si>
    <t>186xxxxx081</t>
  </si>
  <si>
    <t>注册资金为空的数量</t>
  </si>
  <si>
    <t>被叫姓名</t>
  </si>
  <si>
    <t>被叫号码</t>
  </si>
  <si>
    <t>坐席姓名</t>
  </si>
  <si>
    <t>状态</t>
  </si>
  <si>
    <t>通话结束时间</t>
  </si>
  <si>
    <t>通话时长（秒）</t>
  </si>
  <si>
    <t>所属行业</t>
  </si>
  <si>
    <t>注册资金</t>
  </si>
  <si>
    <t>注册资金（范围）</t>
  </si>
  <si>
    <t>社保人数</t>
  </si>
  <si>
    <t>人员规模</t>
  </si>
  <si>
    <t>客户意向</t>
  </si>
  <si>
    <t>未接通</t>
  </si>
  <si>
    <t>交通运输、仓储和邮政业</t>
  </si>
  <si>
    <t>200-500万（含）</t>
  </si>
  <si>
    <t>E</t>
  </si>
  <si>
    <t>185xxxxx365</t>
  </si>
  <si>
    <t>建筑业</t>
  </si>
  <si>
    <t>10-50万（含）</t>
  </si>
  <si>
    <t>5-10（含）</t>
  </si>
  <si>
    <t>已接通</t>
  </si>
  <si>
    <t>100-200万（含）</t>
  </si>
  <si>
    <t>A</t>
  </si>
  <si>
    <t>137xxxxx255</t>
  </si>
  <si>
    <t>信息传输、软件和信息技术服务业</t>
  </si>
  <si>
    <t>50-100万（含）</t>
  </si>
  <si>
    <t>制造业</t>
  </si>
  <si>
    <t>1000万以上</t>
  </si>
  <si>
    <t>小黄</t>
  </si>
  <si>
    <t>科学研究和技术服务业</t>
  </si>
  <si>
    <t>500-1000万（含）</t>
  </si>
  <si>
    <t>北京xxx7有限公司</t>
  </si>
  <si>
    <t>139xxxxx128</t>
  </si>
  <si>
    <t>0-5（含）</t>
  </si>
  <si>
    <t>B</t>
  </si>
  <si>
    <t>北京xxx8有限公司</t>
  </si>
  <si>
    <t>139xxxxx992</t>
  </si>
  <si>
    <t>20-50（含）</t>
  </si>
  <si>
    <t>北京xxx9有限公司</t>
  </si>
  <si>
    <t>C</t>
  </si>
  <si>
    <t>北京xxx10有限公司</t>
  </si>
  <si>
    <t>D</t>
  </si>
  <si>
    <t>总接通数量</t>
  </si>
  <si>
    <t>总未接通数量</t>
  </si>
  <si>
    <t>行业</t>
  </si>
  <si>
    <t>接通数量</t>
  </si>
  <si>
    <t>未接通数量</t>
  </si>
  <si>
    <r>
      <rPr>
        <b/>
        <sz val="11"/>
        <color theme="0"/>
        <rFont val="宋体"/>
        <charset val="134"/>
        <scheme val="minor"/>
      </rPr>
      <t>通话时长</t>
    </r>
    <r>
      <rPr>
        <b/>
        <sz val="11"/>
        <color theme="0"/>
        <rFont val="Arial"/>
        <charset val="134"/>
      </rPr>
      <t>≥</t>
    </r>
    <r>
      <rPr>
        <b/>
        <sz val="11"/>
        <color theme="0"/>
        <rFont val="宋体"/>
        <charset val="134"/>
        <scheme val="minor"/>
      </rPr>
      <t>30秒</t>
    </r>
  </si>
  <si>
    <t>注册资金（数字）</t>
  </si>
  <si>
    <t>北京xxx有限公司1</t>
  </si>
  <si>
    <t>50万元</t>
  </si>
  <si>
    <t>北京xxx有限公司2</t>
  </si>
  <si>
    <t>5万元</t>
  </si>
  <si>
    <t>北京xxx有限公司3</t>
  </si>
  <si>
    <t>3万元</t>
  </si>
  <si>
    <t>北京xxx有限公司4</t>
  </si>
  <si>
    <t>150万元</t>
  </si>
  <si>
    <t>北京xxx有限公司5</t>
  </si>
  <si>
    <t>100万元</t>
  </si>
  <si>
    <t>北京xxx有限公司6</t>
  </si>
  <si>
    <t>北京xxx有限公司7</t>
  </si>
  <si>
    <t>北京xxx有限公司8</t>
  </si>
  <si>
    <t>北京xxx有限公司9</t>
  </si>
  <si>
    <t>2万元</t>
  </si>
  <si>
    <t>北京xxx有限公司10</t>
  </si>
  <si>
    <t>北京xxx有限公司11</t>
  </si>
  <si>
    <t>166万元</t>
  </si>
  <si>
    <t>北京xxx有限公司12</t>
  </si>
  <si>
    <t>北京xxx有限公司13</t>
  </si>
  <si>
    <t>北京xxx有限公司14</t>
  </si>
  <si>
    <t>北京xxx有限公司15</t>
  </si>
  <si>
    <t>20万元</t>
  </si>
  <si>
    <t>北京xxx有限公司16</t>
  </si>
  <si>
    <t>北京xxx有限公司17</t>
  </si>
  <si>
    <t>10万元</t>
  </si>
  <si>
    <t>北京xxx有限公司18</t>
  </si>
  <si>
    <t>北京xxx有限公司19</t>
  </si>
  <si>
    <t>200万元</t>
  </si>
  <si>
    <t>北京xxx有限公司20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</si>
</sst>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2"/>
      <color indexed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9"/>
      <name val="微软雅黑"/>
      <charset val="134"/>
    </font>
    <font>
      <u/>
      <sz val="10"/>
      <color indexed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Arial"/>
      <charset val="134"/>
    </font>
  </fonts>
  <fills count="4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2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32" applyNumberFormat="0" applyAlignment="0" applyProtection="0">
      <alignment vertical="center"/>
    </xf>
    <xf numFmtId="0" fontId="22" fillId="17" borderId="33" applyNumberFormat="0" applyAlignment="0" applyProtection="0">
      <alignment vertical="center"/>
    </xf>
    <xf numFmtId="0" fontId="23" fillId="17" borderId="32" applyNumberFormat="0" applyAlignment="0" applyProtection="0">
      <alignment vertical="center"/>
    </xf>
    <xf numFmtId="0" fontId="24" fillId="18" borderId="34" applyNumberFormat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0" fillId="5" borderId="15" xfId="0" applyFill="1" applyBorder="1">
      <alignment vertical="center"/>
    </xf>
    <xf numFmtId="0" fontId="0" fillId="0" borderId="16" xfId="0" applyBorder="1">
      <alignment vertical="center"/>
    </xf>
    <xf numFmtId="49" fontId="5" fillId="4" borderId="0" xfId="0" applyNumberFormat="1" applyFont="1" applyFill="1" applyAlignment="1">
      <alignment horizontal="center" vertical="center" wrapText="1"/>
    </xf>
    <xf numFmtId="176" fontId="5" fillId="4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3" borderId="1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8" fillId="13" borderId="22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1" fillId="14" borderId="28" xfId="0" applyFont="1" applyFill="1" applyBorder="1" applyAlignment="1"/>
    <xf numFmtId="0" fontId="8" fillId="2" borderId="0" xfId="0" applyFont="1" applyFill="1">
      <alignment vertical="center"/>
    </xf>
    <xf numFmtId="0" fontId="12" fillId="0" borderId="2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/>
    <xf numFmtId="0" fontId="4" fillId="0" borderId="28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qcc.com/firm/2d704c6dd0928ed6ade115d2a0faab78.html?source=export&amp;from=ddexport" TargetMode="External"/><Relationship Id="rId8" Type="http://schemas.openxmlformats.org/officeDocument/2006/relationships/hyperlink" Target="https://www.qcc.com/firm/7ef3793a25aa2987a73c908d9fe0bfce.html?source=export&amp;from=ddexport" TargetMode="External"/><Relationship Id="rId7" Type="http://schemas.openxmlformats.org/officeDocument/2006/relationships/hyperlink" Target="https://www.qcc.com/firm/4ae7610425f3731436c8539385aae388.html?source=export&amp;from=ddexport" TargetMode="External"/><Relationship Id="rId6" Type="http://schemas.openxmlformats.org/officeDocument/2006/relationships/hyperlink" Target="https://www.qcc.com/firm/b0d22e65f537102fec6175c6c9de17ae.html?source=export&amp;from=ddexport" TargetMode="External"/><Relationship Id="rId5" Type="http://schemas.openxmlformats.org/officeDocument/2006/relationships/hyperlink" Target="https://www.qcc.com/firm/dd7e18b29f3ded4a42e87489aae9f4da.html?source=export&amp;from=ddexport" TargetMode="External"/><Relationship Id="rId4" Type="http://schemas.openxmlformats.org/officeDocument/2006/relationships/hyperlink" Target="https://www.qcc.com/firm/964470a8a8837b9bdbb080825ae6e7c8.html?source=export&amp;from=ddexport" TargetMode="External"/><Relationship Id="rId3" Type="http://schemas.openxmlformats.org/officeDocument/2006/relationships/hyperlink" Target="https://www.qcc.com/firm/8f6eb6ba74022c11a81fe4e1a564446a.html?source=export&amp;from=ddexport" TargetMode="External"/><Relationship Id="rId2" Type="http://schemas.openxmlformats.org/officeDocument/2006/relationships/hyperlink" Target="https://www.qcc.com/firm/e1dca7ffb1112c44111946e5f053b39b.html?source=export&amp;from=ddexport" TargetMode="External"/><Relationship Id="rId14" Type="http://schemas.openxmlformats.org/officeDocument/2006/relationships/hyperlink" Target="https://www.qcc.com/firm/d0f523cab5d04a22958ce5b9b6fb69f3.html?source=export&amp;from=ddexport" TargetMode="External"/><Relationship Id="rId13" Type="http://schemas.openxmlformats.org/officeDocument/2006/relationships/hyperlink" Target="https://www.qcc.com/firm/805246881ef366ff835755a76f35e2cd.html?source=export&amp;from=ddexport" TargetMode="External"/><Relationship Id="rId12" Type="http://schemas.openxmlformats.org/officeDocument/2006/relationships/hyperlink" Target="https://www.qcc.com/firm/b16b014592dedcf53419400ed992c98a.html?source=export&amp;from=ddexport" TargetMode="External"/><Relationship Id="rId11" Type="http://schemas.openxmlformats.org/officeDocument/2006/relationships/hyperlink" Target="https://www.qcc.com/firm/5e3d6a58278094c03de5f1f60b7af09a.html?source=export&amp;from=ddexport" TargetMode="External"/><Relationship Id="rId10" Type="http://schemas.openxmlformats.org/officeDocument/2006/relationships/hyperlink" Target="https://www.qcc.com/firm/7930247af9bec03f010dd43dc6b9a858.html?source=export&amp;from=ddexport" TargetMode="External"/><Relationship Id="rId1" Type="http://schemas.openxmlformats.org/officeDocument/2006/relationships/hyperlink" Target="https://www.qcc.com/firm/589785d00109e78a47a285d40d929cd3.html?source=export&amp;from=ddex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2" sqref="E2"/>
    </sheetView>
  </sheetViews>
  <sheetFormatPr defaultColWidth="9" defaultRowHeight="14"/>
  <cols>
    <col min="1" max="1" width="27.1818181818182" customWidth="1"/>
    <col min="2" max="2" width="9.90909090909091" customWidth="1"/>
    <col min="3" max="3" width="12" customWidth="1"/>
    <col min="4" max="4" width="18.5454545454545" customWidth="1"/>
    <col min="5" max="5" width="15.9090909090909" customWidth="1"/>
    <col min="8" max="8" width="26.3636363636364" customWidth="1"/>
    <col min="9" max="9" width="9.90909090909091" customWidth="1"/>
    <col min="10" max="10" width="15.6363636363636" customWidth="1"/>
  </cols>
  <sheetData>
    <row r="1" ht="16.5" spans="1:10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H1" s="67" t="s">
        <v>0</v>
      </c>
      <c r="I1" s="67" t="s">
        <v>1</v>
      </c>
      <c r="J1" s="67" t="s">
        <v>4</v>
      </c>
    </row>
    <row r="2" spans="1:10">
      <c r="A2" s="68" t="s">
        <v>5</v>
      </c>
      <c r="B2" s="69" t="s">
        <v>6</v>
      </c>
      <c r="C2" s="69" t="s">
        <v>7</v>
      </c>
      <c r="D2" s="69" t="s">
        <v>8</v>
      </c>
      <c r="E2">
        <f>VLOOKUP($A2,$H:$J,3,FALSE)</f>
        <v>18530706969</v>
      </c>
      <c r="H2" s="68" t="s">
        <v>9</v>
      </c>
      <c r="I2" s="69" t="s">
        <v>6</v>
      </c>
      <c r="J2" s="70">
        <v>13707659068</v>
      </c>
    </row>
    <row r="3" ht="26" spans="1:10">
      <c r="A3" s="68" t="s">
        <v>10</v>
      </c>
      <c r="B3" s="69" t="s">
        <v>6</v>
      </c>
      <c r="C3" s="69" t="s">
        <v>11</v>
      </c>
      <c r="D3" s="69" t="s">
        <v>12</v>
      </c>
      <c r="E3"/>
      <c r="H3" s="68" t="s">
        <v>13</v>
      </c>
      <c r="I3" s="69" t="s">
        <v>6</v>
      </c>
      <c r="J3" s="70">
        <v>15226167952</v>
      </c>
    </row>
    <row r="4" spans="1:10">
      <c r="A4" s="68" t="s">
        <v>14</v>
      </c>
      <c r="B4" s="69" t="s">
        <v>6</v>
      </c>
      <c r="C4" s="69" t="s">
        <v>15</v>
      </c>
      <c r="D4" s="69" t="s">
        <v>16</v>
      </c>
      <c r="H4" s="68" t="s">
        <v>17</v>
      </c>
      <c r="I4" s="69" t="s">
        <v>6</v>
      </c>
      <c r="J4" s="70">
        <v>18637362871</v>
      </c>
    </row>
    <row r="5" spans="1:10">
      <c r="A5" s="68" t="s">
        <v>18</v>
      </c>
      <c r="B5" s="69" t="s">
        <v>6</v>
      </c>
      <c r="C5" s="69" t="s">
        <v>19</v>
      </c>
      <c r="D5" s="69" t="s">
        <v>20</v>
      </c>
      <c r="H5" s="68" t="s">
        <v>21</v>
      </c>
      <c r="I5" s="69" t="s">
        <v>6</v>
      </c>
      <c r="J5" s="70">
        <v>13525069863</v>
      </c>
    </row>
    <row r="6" spans="1:10">
      <c r="A6" s="68" t="s">
        <v>22</v>
      </c>
      <c r="B6" s="69" t="s">
        <v>6</v>
      </c>
      <c r="C6" s="69" t="s">
        <v>23</v>
      </c>
      <c r="D6" s="69" t="s">
        <v>24</v>
      </c>
      <c r="H6" s="68" t="s">
        <v>25</v>
      </c>
      <c r="I6" s="69" t="s">
        <v>6</v>
      </c>
      <c r="J6" s="70">
        <v>13613909415</v>
      </c>
    </row>
    <row r="7" spans="1:10">
      <c r="A7" s="68" t="s">
        <v>26</v>
      </c>
      <c r="B7" s="69" t="s">
        <v>6</v>
      </c>
      <c r="C7" s="69" t="s">
        <v>27</v>
      </c>
      <c r="D7" s="69" t="s">
        <v>28</v>
      </c>
      <c r="H7" s="68" t="s">
        <v>14</v>
      </c>
      <c r="I7" s="69" t="s">
        <v>6</v>
      </c>
      <c r="J7" s="70">
        <v>13937365447</v>
      </c>
    </row>
    <row r="8" spans="1:10">
      <c r="A8" s="68" t="s">
        <v>9</v>
      </c>
      <c r="B8" s="69" t="s">
        <v>6</v>
      </c>
      <c r="C8" s="69" t="s">
        <v>29</v>
      </c>
      <c r="D8" s="69" t="s">
        <v>30</v>
      </c>
      <c r="H8" s="68" t="s">
        <v>18</v>
      </c>
      <c r="I8" s="69" t="s">
        <v>6</v>
      </c>
      <c r="J8" s="70">
        <v>13782537431</v>
      </c>
    </row>
    <row r="9" ht="26" spans="1:10">
      <c r="A9" s="68" t="s">
        <v>13</v>
      </c>
      <c r="B9" s="69" t="s">
        <v>6</v>
      </c>
      <c r="C9" s="69" t="s">
        <v>31</v>
      </c>
      <c r="D9" s="69" t="s">
        <v>32</v>
      </c>
      <c r="H9" s="68" t="s">
        <v>22</v>
      </c>
      <c r="I9" s="69" t="s">
        <v>6</v>
      </c>
      <c r="J9" s="70">
        <v>18937358999</v>
      </c>
    </row>
    <row r="10" ht="26" spans="1:10">
      <c r="A10" s="68" t="s">
        <v>33</v>
      </c>
      <c r="B10" s="69" t="s">
        <v>6</v>
      </c>
      <c r="C10" s="69" t="s">
        <v>34</v>
      </c>
      <c r="D10" s="69" t="s">
        <v>35</v>
      </c>
      <c r="H10" s="68" t="s">
        <v>36</v>
      </c>
      <c r="I10" s="69" t="s">
        <v>6</v>
      </c>
      <c r="J10" s="70">
        <v>13262176766</v>
      </c>
    </row>
    <row r="11" ht="26" spans="1:10">
      <c r="A11" s="68" t="s">
        <v>37</v>
      </c>
      <c r="B11" s="69" t="s">
        <v>6</v>
      </c>
      <c r="C11" s="69" t="s">
        <v>38</v>
      </c>
      <c r="D11" s="69" t="s">
        <v>39</v>
      </c>
      <c r="H11" s="68" t="s">
        <v>33</v>
      </c>
      <c r="I11" s="69" t="s">
        <v>6</v>
      </c>
      <c r="J11" s="70">
        <v>15537365688</v>
      </c>
    </row>
    <row r="12" spans="1:10">
      <c r="A12" s="68" t="s">
        <v>36</v>
      </c>
      <c r="B12" s="69" t="s">
        <v>6</v>
      </c>
      <c r="C12" s="69" t="s">
        <v>40</v>
      </c>
      <c r="D12" s="69" t="s">
        <v>41</v>
      </c>
      <c r="H12" s="68" t="s">
        <v>37</v>
      </c>
      <c r="I12" s="69" t="s">
        <v>6</v>
      </c>
      <c r="J12" s="70">
        <v>13938759520</v>
      </c>
    </row>
    <row r="13" spans="1:10">
      <c r="A13" s="68" t="s">
        <v>21</v>
      </c>
      <c r="B13" s="69" t="s">
        <v>6</v>
      </c>
      <c r="C13" s="69" t="s">
        <v>42</v>
      </c>
      <c r="D13" s="69" t="s">
        <v>43</v>
      </c>
      <c r="H13" s="68" t="s">
        <v>5</v>
      </c>
      <c r="I13" s="69" t="s">
        <v>6</v>
      </c>
      <c r="J13" s="70">
        <v>18530706969</v>
      </c>
    </row>
    <row r="14" spans="1:10">
      <c r="A14" s="68" t="s">
        <v>25</v>
      </c>
      <c r="B14" s="69" t="s">
        <v>6</v>
      </c>
      <c r="C14" s="69" t="s">
        <v>44</v>
      </c>
      <c r="D14" s="69" t="s">
        <v>45</v>
      </c>
      <c r="H14" s="68" t="s">
        <v>10</v>
      </c>
      <c r="I14" s="69" t="s">
        <v>6</v>
      </c>
      <c r="J14" s="70">
        <v>15565222959</v>
      </c>
    </row>
    <row r="15" spans="1:10">
      <c r="A15" s="68" t="s">
        <v>17</v>
      </c>
      <c r="B15" s="69" t="s">
        <v>6</v>
      </c>
      <c r="C15" s="69" t="s">
        <v>46</v>
      </c>
      <c r="D15" s="69" t="s">
        <v>47</v>
      </c>
      <c r="H15" s="68" t="s">
        <v>26</v>
      </c>
      <c r="I15" s="69" t="s">
        <v>6</v>
      </c>
      <c r="J15" s="70">
        <v>13598664838</v>
      </c>
    </row>
  </sheetData>
  <hyperlinks>
    <hyperlink ref="A2" r:id="rId1" display="新乡利民机械有限公司"/>
    <hyperlink ref="A3" r:id="rId2" display="新乡市第一印刷有限公司"/>
    <hyperlink ref="A4" r:id="rId3" display="新乡市鑫明彩印有限公司"/>
    <hyperlink ref="A5" r:id="rId4" display="辉县市潭头水力发电有限公司"/>
    <hyperlink ref="A6" r:id="rId5" display="新乡四五商标印刷有限公司"/>
    <hyperlink ref="A7" r:id="rId6" display="河南省获嘉县大华建设有限公司"/>
    <hyperlink ref="A8" r:id="rId7" display="新乡县新原纸业有限公司"/>
    <hyperlink ref="A9" r:id="rId8" display="新乡市金鑫化工设备有限责任公司"/>
    <hyperlink ref="A10" r:id="rId9" display="河南省新乡市新星交通器材有限公司"/>
    <hyperlink ref="A11" r:id="rId10" display="河南瑞锋机械有限公司"/>
    <hyperlink ref="A12" r:id="rId11" display="河南省四海防腐集团有限公司"/>
    <hyperlink ref="A13" r:id="rId12" display="河南富昌公路设施有限公司"/>
    <hyperlink ref="A14" r:id="rId13" display="新乡市予新线缆有限责任公司"/>
    <hyperlink ref="A15" r:id="rId14" display="卫辉市康宝生化科技有限公司"/>
    <hyperlink ref="H13" r:id="rId1" display="新乡利民机械有限公司"/>
    <hyperlink ref="H14" r:id="rId2" display="新乡市第一印刷有限公司"/>
    <hyperlink ref="H7" r:id="rId3" display="新乡市鑫明彩印有限公司"/>
    <hyperlink ref="H8" r:id="rId4" display="辉县市潭头水力发电有限公司"/>
    <hyperlink ref="H9" r:id="rId5" display="新乡四五商标印刷有限公司"/>
    <hyperlink ref="H15" r:id="rId6" display="河南省获嘉县大华建设有限公司"/>
    <hyperlink ref="H2" r:id="rId7" display="新乡县新原纸业有限公司"/>
    <hyperlink ref="H3" r:id="rId8" display="新乡市金鑫化工设备有限责任公司"/>
    <hyperlink ref="H11" r:id="rId9" display="河南省新乡市新星交通器材有限公司"/>
    <hyperlink ref="H12" r:id="rId10" display="河南瑞锋机械有限公司"/>
    <hyperlink ref="H10" r:id="rId11" display="河南省四海防腐集团有限公司"/>
    <hyperlink ref="H5" r:id="rId12" display="河南富昌公路设施有限公司"/>
    <hyperlink ref="H6" r:id="rId13" display="新乡市予新线缆有限责任公司"/>
    <hyperlink ref="H4" r:id="rId14" display="卫辉市康宝生化科技有限公司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4" sqref="C4"/>
    </sheetView>
  </sheetViews>
  <sheetFormatPr defaultColWidth="9" defaultRowHeight="14" outlineLevelCol="2"/>
  <sheetData>
    <row r="1" spans="1:3">
      <c r="A1" s="64" t="s">
        <v>48</v>
      </c>
      <c r="B1" s="64"/>
      <c r="C1" s="64"/>
    </row>
    <row r="2" spans="1:3">
      <c r="A2" s="65" t="s">
        <v>49</v>
      </c>
      <c r="B2" s="65" t="s">
        <v>50</v>
      </c>
      <c r="C2" s="65" t="s">
        <v>51</v>
      </c>
    </row>
    <row r="3" spans="1:3">
      <c r="A3" s="54" t="s">
        <v>52</v>
      </c>
      <c r="B3" s="54">
        <v>8.3</v>
      </c>
      <c r="C3" s="54" t="str">
        <f t="shared" ref="C3:C11" si="0">IF(B3&gt;=9,"合格","不合格")</f>
        <v>不合格</v>
      </c>
    </row>
    <row r="4" spans="1:3">
      <c r="A4" s="47" t="s">
        <v>53</v>
      </c>
      <c r="B4" s="47">
        <v>9.3</v>
      </c>
      <c r="C4" s="54" t="str">
        <f t="shared" si="0"/>
        <v>合格</v>
      </c>
    </row>
    <row r="5" spans="1:3">
      <c r="A5" s="47" t="s">
        <v>54</v>
      </c>
      <c r="B5" s="47">
        <v>9</v>
      </c>
      <c r="C5" s="54" t="str">
        <f t="shared" si="0"/>
        <v>合格</v>
      </c>
    </row>
    <row r="6" spans="1:3">
      <c r="A6" s="47" t="s">
        <v>55</v>
      </c>
      <c r="B6" s="47">
        <v>8.9</v>
      </c>
      <c r="C6" s="54" t="str">
        <f t="shared" si="0"/>
        <v>不合格</v>
      </c>
    </row>
    <row r="7" spans="1:3">
      <c r="A7" s="47" t="s">
        <v>56</v>
      </c>
      <c r="B7" s="47">
        <v>9.1</v>
      </c>
      <c r="C7" s="54" t="str">
        <f t="shared" si="0"/>
        <v>合格</v>
      </c>
    </row>
    <row r="8" spans="1:3">
      <c r="A8" s="47" t="s">
        <v>57</v>
      </c>
      <c r="B8" s="47">
        <v>7</v>
      </c>
      <c r="C8" s="54" t="str">
        <f t="shared" si="0"/>
        <v>不合格</v>
      </c>
    </row>
    <row r="9" spans="1:3">
      <c r="A9" s="47" t="s">
        <v>58</v>
      </c>
      <c r="B9" s="47">
        <v>9</v>
      </c>
      <c r="C9" s="54" t="str">
        <f t="shared" si="0"/>
        <v>合格</v>
      </c>
    </row>
    <row r="10" spans="1:3">
      <c r="A10" s="47" t="s">
        <v>59</v>
      </c>
      <c r="B10" s="47">
        <v>8</v>
      </c>
      <c r="C10" s="54" t="str">
        <f t="shared" si="0"/>
        <v>不合格</v>
      </c>
    </row>
    <row r="11" spans="1:3">
      <c r="A11" s="47" t="s">
        <v>60</v>
      </c>
      <c r="B11" s="47">
        <v>9.9</v>
      </c>
      <c r="C11" s="54" t="str">
        <f t="shared" si="0"/>
        <v>合格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8"/>
  <sheetViews>
    <sheetView workbookViewId="0">
      <selection activeCell="G5" sqref="G5"/>
    </sheetView>
  </sheetViews>
  <sheetFormatPr defaultColWidth="8.72727272727273" defaultRowHeight="14" outlineLevelRow="7" outlineLevelCol="4"/>
  <cols>
    <col min="1" max="1" width="8.72727272727273" style="1"/>
    <col min="2" max="2" width="8.72727272727273" style="1" customWidth="1"/>
    <col min="3" max="16384" width="8.72727272727273" style="1"/>
  </cols>
  <sheetData>
    <row r="2" spans="3:5">
      <c r="C2" s="57" t="s">
        <v>49</v>
      </c>
      <c r="D2" s="58" t="s">
        <v>61</v>
      </c>
      <c r="E2" s="59" t="s">
        <v>62</v>
      </c>
    </row>
    <row r="3" spans="3:5">
      <c r="C3" s="60" t="s">
        <v>63</v>
      </c>
      <c r="D3" s="1">
        <v>30</v>
      </c>
      <c r="E3" s="61" t="str">
        <f t="shared" ref="E3:E8" si="0">_xlfn.IFS(D3=100,"满分",D3&gt;=95,"优秀",D3&gt;=85,"良好",D3&gt;=70,"较好",D3&gt;=60,"及格",D3&lt;60,"不及格")</f>
        <v>不及格</v>
      </c>
    </row>
    <row r="4" spans="3:5">
      <c r="C4" s="60" t="s">
        <v>64</v>
      </c>
      <c r="D4" s="1">
        <v>60</v>
      </c>
      <c r="E4" s="61" t="str">
        <f t="shared" si="0"/>
        <v>及格</v>
      </c>
    </row>
    <row r="5" spans="3:5">
      <c r="C5" s="60" t="s">
        <v>54</v>
      </c>
      <c r="D5" s="1">
        <v>80</v>
      </c>
      <c r="E5" s="61" t="str">
        <f t="shared" si="0"/>
        <v>较好</v>
      </c>
    </row>
    <row r="6" spans="3:5">
      <c r="C6" s="60" t="s">
        <v>65</v>
      </c>
      <c r="D6" s="1">
        <v>90</v>
      </c>
      <c r="E6" s="61" t="str">
        <f t="shared" si="0"/>
        <v>良好</v>
      </c>
    </row>
    <row r="7" spans="3:5">
      <c r="C7" s="60" t="s">
        <v>66</v>
      </c>
      <c r="D7" s="1">
        <v>96</v>
      </c>
      <c r="E7" s="61" t="str">
        <f t="shared" si="0"/>
        <v>优秀</v>
      </c>
    </row>
    <row r="8" spans="3:5">
      <c r="C8" s="62" t="s">
        <v>67</v>
      </c>
      <c r="D8" s="50">
        <v>100</v>
      </c>
      <c r="E8" s="63" t="str">
        <f t="shared" si="0"/>
        <v>满分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8" sqref="D8"/>
    </sheetView>
  </sheetViews>
  <sheetFormatPr defaultColWidth="9" defaultRowHeight="14" outlineLevelCol="3"/>
  <cols>
    <col min="1" max="2" width="9" style="1"/>
    <col min="3" max="3" width="12.3636363636364" style="1" customWidth="1"/>
    <col min="4" max="4" width="16" style="1" customWidth="1"/>
    <col min="5" max="16384" width="9" style="1"/>
  </cols>
  <sheetData>
    <row r="1" spans="1:4">
      <c r="A1" s="53" t="s">
        <v>49</v>
      </c>
      <c r="B1" s="53" t="s">
        <v>68</v>
      </c>
      <c r="C1" s="53" t="s">
        <v>69</v>
      </c>
      <c r="D1" s="53" t="s">
        <v>70</v>
      </c>
    </row>
    <row r="2" spans="1:4">
      <c r="A2" s="54" t="s">
        <v>71</v>
      </c>
      <c r="B2" s="47" t="s">
        <v>72</v>
      </c>
      <c r="C2" s="54" t="s">
        <v>73</v>
      </c>
      <c r="D2" s="54" t="str">
        <f>IF(AND(B2="生产",C2="主操"),"有","无")</f>
        <v>无</v>
      </c>
    </row>
    <row r="3" spans="1:4">
      <c r="A3" s="47" t="s">
        <v>74</v>
      </c>
      <c r="B3" s="47" t="s">
        <v>75</v>
      </c>
      <c r="C3" s="47" t="s">
        <v>76</v>
      </c>
      <c r="D3" s="54" t="str">
        <f t="shared" ref="D2:D10" si="0">IF(AND(B3="生产",C3="主操"),"有","无")</f>
        <v>无</v>
      </c>
    </row>
    <row r="4" spans="1:4">
      <c r="A4" s="47" t="s">
        <v>77</v>
      </c>
      <c r="B4" s="47" t="s">
        <v>75</v>
      </c>
      <c r="C4" s="47" t="s">
        <v>76</v>
      </c>
      <c r="D4" s="54" t="str">
        <f t="shared" si="0"/>
        <v>无</v>
      </c>
    </row>
    <row r="5" spans="1:4">
      <c r="A5" s="47" t="s">
        <v>78</v>
      </c>
      <c r="B5" s="55" t="s">
        <v>79</v>
      </c>
      <c r="C5" s="55" t="s">
        <v>80</v>
      </c>
      <c r="D5" s="56" t="str">
        <f t="shared" si="0"/>
        <v>有</v>
      </c>
    </row>
    <row r="6" spans="1:4">
      <c r="A6" s="47" t="s">
        <v>81</v>
      </c>
      <c r="B6" s="47" t="s">
        <v>82</v>
      </c>
      <c r="C6" s="47" t="s">
        <v>83</v>
      </c>
      <c r="D6" s="54" t="str">
        <f t="shared" si="0"/>
        <v>无</v>
      </c>
    </row>
    <row r="7" spans="1:4">
      <c r="A7" s="47" t="s">
        <v>84</v>
      </c>
      <c r="B7" s="47" t="s">
        <v>85</v>
      </c>
      <c r="C7" s="47" t="s">
        <v>86</v>
      </c>
      <c r="D7" s="54" t="str">
        <f t="shared" si="0"/>
        <v>无</v>
      </c>
    </row>
    <row r="8" spans="1:4">
      <c r="A8" s="47" t="s">
        <v>87</v>
      </c>
      <c r="B8" s="47" t="s">
        <v>88</v>
      </c>
      <c r="C8" s="47" t="s">
        <v>89</v>
      </c>
      <c r="D8" s="54" t="str">
        <f t="shared" si="0"/>
        <v>无</v>
      </c>
    </row>
    <row r="9" spans="1:4">
      <c r="A9" s="47" t="s">
        <v>90</v>
      </c>
      <c r="B9" s="47" t="s">
        <v>79</v>
      </c>
      <c r="C9" s="47" t="s">
        <v>83</v>
      </c>
      <c r="D9" s="54" t="str">
        <f t="shared" si="0"/>
        <v>无</v>
      </c>
    </row>
    <row r="10" spans="1:4">
      <c r="A10" s="47" t="s">
        <v>91</v>
      </c>
      <c r="B10" s="55" t="s">
        <v>79</v>
      </c>
      <c r="C10" s="55" t="s">
        <v>80</v>
      </c>
      <c r="D10" s="56" t="str">
        <f t="shared" si="0"/>
        <v>有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2" sqref="F2"/>
    </sheetView>
  </sheetViews>
  <sheetFormatPr defaultColWidth="8.72727272727273" defaultRowHeight="14" outlineLevelRow="7"/>
  <cols>
    <col min="1" max="16384" width="8.72727272727273" style="1"/>
  </cols>
  <sheetData>
    <row r="1" s="45" customFormat="1" spans="1:6">
      <c r="A1" s="48" t="s">
        <v>49</v>
      </c>
      <c r="B1" s="48" t="s">
        <v>61</v>
      </c>
      <c r="C1" s="48" t="s">
        <v>92</v>
      </c>
      <c r="E1" s="49" t="s">
        <v>92</v>
      </c>
      <c r="F1" s="49" t="s">
        <v>93</v>
      </c>
    </row>
    <row r="2" spans="1:6">
      <c r="A2" s="50" t="s">
        <v>65</v>
      </c>
      <c r="B2" s="50">
        <v>38</v>
      </c>
      <c r="C2" s="51" t="s">
        <v>94</v>
      </c>
      <c r="E2" s="52" t="s">
        <v>94</v>
      </c>
      <c r="F2" s="52">
        <f>SUMIF(C2:C6,E2,B2:B6)</f>
        <v>164</v>
      </c>
    </row>
    <row r="3" spans="1:3">
      <c r="A3" s="50" t="s">
        <v>95</v>
      </c>
      <c r="B3" s="50">
        <v>75</v>
      </c>
      <c r="C3" s="50" t="s">
        <v>96</v>
      </c>
    </row>
    <row r="4" spans="1:10">
      <c r="A4" s="50" t="s">
        <v>97</v>
      </c>
      <c r="B4" s="50">
        <v>68</v>
      </c>
      <c r="C4" s="51" t="s">
        <v>94</v>
      </c>
      <c r="J4"/>
    </row>
    <row r="5" spans="1:10">
      <c r="A5" s="50" t="s">
        <v>98</v>
      </c>
      <c r="B5" s="50">
        <v>58</v>
      </c>
      <c r="C5" s="51" t="s">
        <v>94</v>
      </c>
      <c r="J5"/>
    </row>
    <row r="6" spans="1:10">
      <c r="A6" s="50" t="s">
        <v>99</v>
      </c>
      <c r="B6" s="50">
        <v>70</v>
      </c>
      <c r="C6" s="50" t="s">
        <v>96</v>
      </c>
      <c r="J6"/>
    </row>
    <row r="7" spans="10:10">
      <c r="J7"/>
    </row>
    <row r="8" spans="10:10">
      <c r="J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L17" sqref="L17"/>
    </sheetView>
  </sheetViews>
  <sheetFormatPr defaultColWidth="8.72727272727273" defaultRowHeight="14"/>
  <cols>
    <col min="1" max="8" width="8.72727272727273" style="1"/>
    <col min="9" max="9" width="13" style="1" customWidth="1"/>
    <col min="10" max="10" width="8.54545454545454" style="1" customWidth="1"/>
    <col min="11" max="16384" width="8.72727272727273" style="1"/>
  </cols>
  <sheetData>
    <row r="1" s="45" customFormat="1" spans="1:9">
      <c r="A1" s="46" t="s">
        <v>49</v>
      </c>
      <c r="B1" s="46" t="s">
        <v>68</v>
      </c>
      <c r="C1" s="46" t="s">
        <v>69</v>
      </c>
      <c r="D1" s="46" t="s">
        <v>100</v>
      </c>
      <c r="G1" s="46" t="s">
        <v>68</v>
      </c>
      <c r="H1" s="46" t="s">
        <v>69</v>
      </c>
      <c r="I1" s="46" t="s">
        <v>101</v>
      </c>
    </row>
    <row r="2" spans="1:9">
      <c r="A2" s="47" t="s">
        <v>102</v>
      </c>
      <c r="B2" s="47" t="s">
        <v>72</v>
      </c>
      <c r="C2" s="47" t="s">
        <v>73</v>
      </c>
      <c r="D2" s="47">
        <v>310</v>
      </c>
      <c r="G2" s="47" t="s">
        <v>79</v>
      </c>
      <c r="H2" s="47" t="s">
        <v>80</v>
      </c>
      <c r="I2" s="47">
        <f>SUMIFS(D2:D9,B2:B9,G2,C2:C9,H2)</f>
        <v>1000</v>
      </c>
    </row>
    <row r="3" spans="1:4">
      <c r="A3" s="47" t="s">
        <v>103</v>
      </c>
      <c r="B3" s="47" t="s">
        <v>75</v>
      </c>
      <c r="C3" s="47" t="s">
        <v>76</v>
      </c>
      <c r="D3" s="47">
        <v>280</v>
      </c>
    </row>
    <row r="4" spans="1:4">
      <c r="A4" s="47" t="s">
        <v>104</v>
      </c>
      <c r="B4" s="47" t="s">
        <v>79</v>
      </c>
      <c r="C4" s="47" t="s">
        <v>83</v>
      </c>
      <c r="D4" s="47">
        <v>400</v>
      </c>
    </row>
    <row r="5" spans="1:4">
      <c r="A5" s="47" t="s">
        <v>105</v>
      </c>
      <c r="B5" s="47" t="s">
        <v>72</v>
      </c>
      <c r="C5" s="47" t="s">
        <v>106</v>
      </c>
      <c r="D5" s="47">
        <v>400</v>
      </c>
    </row>
    <row r="6" spans="1:4">
      <c r="A6" s="47" t="s">
        <v>107</v>
      </c>
      <c r="B6" s="47" t="s">
        <v>79</v>
      </c>
      <c r="C6" s="47" t="s">
        <v>80</v>
      </c>
      <c r="D6" s="47">
        <v>500</v>
      </c>
    </row>
    <row r="7" spans="1:4">
      <c r="A7" s="47" t="s">
        <v>108</v>
      </c>
      <c r="B7" s="47" t="s">
        <v>79</v>
      </c>
      <c r="C7" s="47" t="s">
        <v>80</v>
      </c>
      <c r="D7" s="47">
        <v>500</v>
      </c>
    </row>
    <row r="8" spans="1:4">
      <c r="A8" s="47" t="s">
        <v>109</v>
      </c>
      <c r="B8" s="47" t="s">
        <v>82</v>
      </c>
      <c r="C8" s="47" t="s">
        <v>110</v>
      </c>
      <c r="D8" s="47">
        <v>300</v>
      </c>
    </row>
    <row r="9" spans="1:4">
      <c r="A9" s="47" t="s">
        <v>111</v>
      </c>
      <c r="B9" s="47" t="s">
        <v>75</v>
      </c>
      <c r="C9" s="47" t="s">
        <v>76</v>
      </c>
      <c r="D9" s="47">
        <v>280</v>
      </c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D22" sqref="D22"/>
    </sheetView>
  </sheetViews>
  <sheetFormatPr defaultColWidth="8.72727272727273" defaultRowHeight="14"/>
  <cols>
    <col min="1" max="1" width="31.6363636363636" customWidth="1"/>
    <col min="2" max="2" width="15.7272727272727" customWidth="1"/>
    <col min="3" max="3" width="15.1818181818182" customWidth="1"/>
    <col min="4" max="4" width="24.9090909090909" customWidth="1"/>
    <col min="5" max="5" width="12.8181818181818" customWidth="1"/>
    <col min="6" max="6" width="18.6363636363636" customWidth="1"/>
    <col min="7" max="7" width="31" customWidth="1"/>
    <col min="8" max="8" width="34.5454545454545" customWidth="1"/>
    <col min="9" max="9" width="16.9090909090909" customWidth="1"/>
    <col min="10" max="10" width="8.27272727272727" customWidth="1"/>
    <col min="11" max="11" width="10.4545454545455" customWidth="1"/>
    <col min="12" max="12" width="9.54545454545454" customWidth="1"/>
  </cols>
  <sheetData>
    <row r="1" spans="1:5">
      <c r="A1" s="6" t="s">
        <v>68</v>
      </c>
      <c r="B1" s="7" t="s">
        <v>49</v>
      </c>
      <c r="C1" s="7" t="s">
        <v>112</v>
      </c>
      <c r="D1" s="8"/>
      <c r="E1" s="9" t="s">
        <v>113</v>
      </c>
    </row>
    <row r="2" spans="1:5">
      <c r="A2" s="10" t="s">
        <v>114</v>
      </c>
      <c r="B2" s="11" t="s">
        <v>115</v>
      </c>
      <c r="C2" s="11">
        <v>1000</v>
      </c>
      <c r="E2" s="12">
        <f>COUNT(C2:C7)</f>
        <v>5</v>
      </c>
    </row>
    <row r="3" spans="1:5">
      <c r="A3" s="10" t="s">
        <v>114</v>
      </c>
      <c r="B3" s="11" t="s">
        <v>116</v>
      </c>
      <c r="C3" s="11">
        <v>1300</v>
      </c>
      <c r="E3" s="13"/>
    </row>
    <row r="4" spans="1:5">
      <c r="A4" s="10" t="s">
        <v>114</v>
      </c>
      <c r="B4" s="11" t="s">
        <v>117</v>
      </c>
      <c r="C4" s="11">
        <v>900</v>
      </c>
      <c r="E4" s="13"/>
    </row>
    <row r="5" spans="1:5">
      <c r="A5" s="10" t="s">
        <v>118</v>
      </c>
      <c r="B5" s="11" t="s">
        <v>58</v>
      </c>
      <c r="C5" s="11">
        <v>1350</v>
      </c>
      <c r="E5" s="13"/>
    </row>
    <row r="6" spans="1:5">
      <c r="A6" s="10" t="s">
        <v>118</v>
      </c>
      <c r="B6" s="11" t="s">
        <v>66</v>
      </c>
      <c r="C6" s="11">
        <v>950</v>
      </c>
      <c r="E6" s="13"/>
    </row>
    <row r="7" spans="1:5">
      <c r="A7" s="10" t="s">
        <v>118</v>
      </c>
      <c r="B7" s="11" t="s">
        <v>54</v>
      </c>
      <c r="C7" s="11" t="s">
        <v>119</v>
      </c>
      <c r="E7" s="13"/>
    </row>
    <row r="8" ht="14.75" spans="1:5">
      <c r="A8" s="14"/>
      <c r="B8" s="15"/>
      <c r="C8" s="15"/>
      <c r="D8" s="15"/>
      <c r="E8" s="16"/>
    </row>
    <row r="11" ht="15" spans="1:4">
      <c r="A11" s="17" t="s">
        <v>120</v>
      </c>
      <c r="B11" s="18" t="s">
        <v>121</v>
      </c>
      <c r="C11" s="8"/>
      <c r="D11" s="19" t="s">
        <v>122</v>
      </c>
    </row>
    <row r="12" ht="15" spans="1:4">
      <c r="A12" s="20" t="s">
        <v>123</v>
      </c>
      <c r="B12" s="21" t="s">
        <v>124</v>
      </c>
      <c r="C12" s="21"/>
      <c r="D12" s="22">
        <f>COUNTA(B12:B17)</f>
        <v>4</v>
      </c>
    </row>
    <row r="13" ht="15" spans="1:4">
      <c r="A13" s="20" t="s">
        <v>125</v>
      </c>
      <c r="B13" s="21"/>
      <c r="C13" s="21"/>
      <c r="D13" s="23"/>
    </row>
    <row r="14" ht="15" spans="1:4">
      <c r="A14" s="20" t="s">
        <v>126</v>
      </c>
      <c r="B14" s="21" t="s">
        <v>127</v>
      </c>
      <c r="C14" s="21"/>
      <c r="D14" s="23"/>
    </row>
    <row r="15" ht="15" spans="1:4">
      <c r="A15" s="20" t="s">
        <v>128</v>
      </c>
      <c r="B15" s="21"/>
      <c r="C15" s="21"/>
      <c r="D15" s="23"/>
    </row>
    <row r="16" ht="15" spans="1:4">
      <c r="A16" s="20" t="s">
        <v>129</v>
      </c>
      <c r="B16" s="21" t="s">
        <v>130</v>
      </c>
      <c r="C16" s="21"/>
      <c r="D16" s="23"/>
    </row>
    <row r="17" ht="15.75" spans="1:4">
      <c r="A17" s="24" t="s">
        <v>131</v>
      </c>
      <c r="B17" s="25" t="s">
        <v>132</v>
      </c>
      <c r="C17" s="25"/>
      <c r="D17" s="26"/>
    </row>
    <row r="19" ht="14.75"/>
    <row r="20" spans="6:6">
      <c r="F20" s="27" t="s">
        <v>133</v>
      </c>
    </row>
    <row r="21" ht="14.75" spans="6:6">
      <c r="F21" s="28">
        <f>COUNTBLANK(H27:H36)</f>
        <v>5</v>
      </c>
    </row>
    <row r="26" s="5" customFormat="1" ht="30" spans="1:12">
      <c r="A26" s="29" t="s">
        <v>134</v>
      </c>
      <c r="B26" s="29" t="s">
        <v>135</v>
      </c>
      <c r="C26" s="29" t="s">
        <v>136</v>
      </c>
      <c r="D26" s="29" t="s">
        <v>137</v>
      </c>
      <c r="E26" s="30" t="s">
        <v>138</v>
      </c>
      <c r="F26" s="31" t="s">
        <v>139</v>
      </c>
      <c r="G26" s="32" t="s">
        <v>140</v>
      </c>
      <c r="H26" s="32" t="s">
        <v>141</v>
      </c>
      <c r="I26" s="32" t="s">
        <v>142</v>
      </c>
      <c r="J26" s="32" t="s">
        <v>143</v>
      </c>
      <c r="K26" s="32" t="s">
        <v>144</v>
      </c>
      <c r="L26" s="5" t="s">
        <v>145</v>
      </c>
    </row>
    <row r="27" s="5" customFormat="1" ht="15" spans="1:12">
      <c r="A27" s="21" t="s">
        <v>123</v>
      </c>
      <c r="B27" s="21" t="s">
        <v>124</v>
      </c>
      <c r="C27" s="21" t="s">
        <v>65</v>
      </c>
      <c r="D27" s="21" t="s">
        <v>146</v>
      </c>
      <c r="E27" s="33">
        <v>45639</v>
      </c>
      <c r="F27" s="34">
        <v>0</v>
      </c>
      <c r="G27" s="5" t="s">
        <v>147</v>
      </c>
      <c r="H27" s="5">
        <v>500</v>
      </c>
      <c r="I27" s="5" t="s">
        <v>148</v>
      </c>
      <c r="J27" s="5">
        <v>0</v>
      </c>
      <c r="K27" s="43">
        <v>0</v>
      </c>
      <c r="L27" s="5" t="s">
        <v>149</v>
      </c>
    </row>
    <row r="28" s="5" customFormat="1" ht="15" spans="1:12">
      <c r="A28" s="21" t="s">
        <v>125</v>
      </c>
      <c r="B28" s="21" t="s">
        <v>150</v>
      </c>
      <c r="C28" s="21" t="s">
        <v>97</v>
      </c>
      <c r="D28" s="21" t="s">
        <v>146</v>
      </c>
      <c r="E28" s="33">
        <v>45639</v>
      </c>
      <c r="F28" s="34">
        <v>0</v>
      </c>
      <c r="G28" s="5" t="s">
        <v>151</v>
      </c>
      <c r="H28" s="5"/>
      <c r="I28" s="5" t="s">
        <v>152</v>
      </c>
      <c r="J28" s="5">
        <v>9</v>
      </c>
      <c r="K28" s="44" t="s">
        <v>153</v>
      </c>
      <c r="L28" s="5" t="s">
        <v>149</v>
      </c>
    </row>
    <row r="29" s="5" customFormat="1" ht="15" spans="1:12">
      <c r="A29" s="21" t="s">
        <v>126</v>
      </c>
      <c r="B29" s="21" t="s">
        <v>127</v>
      </c>
      <c r="C29" s="21" t="s">
        <v>65</v>
      </c>
      <c r="D29" s="21" t="s">
        <v>154</v>
      </c>
      <c r="E29" s="33">
        <v>45639</v>
      </c>
      <c r="F29" s="34">
        <v>35</v>
      </c>
      <c r="G29" s="5" t="s">
        <v>147</v>
      </c>
      <c r="H29" s="5"/>
      <c r="I29" s="5" t="s">
        <v>155</v>
      </c>
      <c r="J29" s="5">
        <v>0</v>
      </c>
      <c r="K29" s="43">
        <v>0</v>
      </c>
      <c r="L29" s="5" t="s">
        <v>156</v>
      </c>
    </row>
    <row r="30" s="5" customFormat="1" ht="15" spans="1:12">
      <c r="A30" s="21" t="s">
        <v>128</v>
      </c>
      <c r="B30" s="21" t="s">
        <v>157</v>
      </c>
      <c r="C30" s="21" t="s">
        <v>65</v>
      </c>
      <c r="D30" s="21" t="s">
        <v>146</v>
      </c>
      <c r="E30" s="33">
        <v>45639</v>
      </c>
      <c r="F30" s="34">
        <v>0</v>
      </c>
      <c r="G30" s="5" t="s">
        <v>158</v>
      </c>
      <c r="H30" s="5"/>
      <c r="I30" s="5" t="s">
        <v>159</v>
      </c>
      <c r="J30" s="5">
        <v>0</v>
      </c>
      <c r="K30" s="43">
        <v>0</v>
      </c>
      <c r="L30" s="5" t="s">
        <v>149</v>
      </c>
    </row>
    <row r="31" s="5" customFormat="1" ht="15" spans="1:12">
      <c r="A31" s="21" t="s">
        <v>129</v>
      </c>
      <c r="B31" s="21" t="s">
        <v>130</v>
      </c>
      <c r="C31" s="21" t="s">
        <v>65</v>
      </c>
      <c r="D31" s="21" t="s">
        <v>146</v>
      </c>
      <c r="E31" s="33">
        <v>45639</v>
      </c>
      <c r="F31" s="34">
        <v>0</v>
      </c>
      <c r="G31" s="5" t="s">
        <v>160</v>
      </c>
      <c r="H31" s="5">
        <v>2000</v>
      </c>
      <c r="I31" s="5" t="s">
        <v>161</v>
      </c>
      <c r="J31" s="5">
        <v>6</v>
      </c>
      <c r="K31" s="44" t="s">
        <v>153</v>
      </c>
      <c r="L31" s="5" t="s">
        <v>149</v>
      </c>
    </row>
    <row r="32" s="5" customFormat="1" ht="15" spans="1:12">
      <c r="A32" s="21" t="s">
        <v>131</v>
      </c>
      <c r="B32" s="21" t="s">
        <v>132</v>
      </c>
      <c r="C32" s="21" t="s">
        <v>162</v>
      </c>
      <c r="D32" s="21" t="s">
        <v>146</v>
      </c>
      <c r="E32" s="33">
        <v>45639</v>
      </c>
      <c r="F32" s="34">
        <v>0</v>
      </c>
      <c r="G32" s="5" t="s">
        <v>163</v>
      </c>
      <c r="H32" s="5">
        <v>1000</v>
      </c>
      <c r="I32" s="5" t="s">
        <v>164</v>
      </c>
      <c r="J32" s="5">
        <v>6</v>
      </c>
      <c r="K32" s="44" t="s">
        <v>153</v>
      </c>
      <c r="L32" s="5" t="s">
        <v>149</v>
      </c>
    </row>
    <row r="33" s="5" customFormat="1" ht="15" spans="1:12">
      <c r="A33" s="21" t="s">
        <v>165</v>
      </c>
      <c r="B33" s="21" t="s">
        <v>166</v>
      </c>
      <c r="C33" s="21" t="s">
        <v>65</v>
      </c>
      <c r="D33" s="21" t="s">
        <v>154</v>
      </c>
      <c r="E33" s="33">
        <v>45639</v>
      </c>
      <c r="F33" s="34">
        <v>30</v>
      </c>
      <c r="G33" s="5" t="s">
        <v>158</v>
      </c>
      <c r="H33" s="5"/>
      <c r="I33" s="5" t="s">
        <v>159</v>
      </c>
      <c r="J33" s="5">
        <v>1</v>
      </c>
      <c r="K33" s="44" t="s">
        <v>167</v>
      </c>
      <c r="L33" s="5" t="s">
        <v>168</v>
      </c>
    </row>
    <row r="34" s="5" customFormat="1" ht="15" spans="1:12">
      <c r="A34" s="21" t="s">
        <v>169</v>
      </c>
      <c r="B34" s="21" t="s">
        <v>170</v>
      </c>
      <c r="C34" s="21" t="s">
        <v>97</v>
      </c>
      <c r="D34" s="21" t="s">
        <v>146</v>
      </c>
      <c r="E34" s="33">
        <v>45639</v>
      </c>
      <c r="F34" s="34">
        <v>0</v>
      </c>
      <c r="G34" s="5" t="s">
        <v>160</v>
      </c>
      <c r="H34" s="5">
        <v>1000</v>
      </c>
      <c r="I34" s="5" t="s">
        <v>164</v>
      </c>
      <c r="J34" s="5">
        <v>38</v>
      </c>
      <c r="K34" s="44" t="s">
        <v>171</v>
      </c>
      <c r="L34" s="5" t="s">
        <v>149</v>
      </c>
    </row>
    <row r="35" s="5" customFormat="1" ht="15" spans="1:12">
      <c r="A35" s="21" t="s">
        <v>172</v>
      </c>
      <c r="B35" s="21" t="s">
        <v>132</v>
      </c>
      <c r="C35" s="21" t="s">
        <v>162</v>
      </c>
      <c r="D35" s="21" t="s">
        <v>154</v>
      </c>
      <c r="E35" s="33">
        <v>45639</v>
      </c>
      <c r="F35" s="34">
        <v>13</v>
      </c>
      <c r="G35" s="5" t="s">
        <v>163</v>
      </c>
      <c r="H35" s="5"/>
      <c r="I35" s="5" t="s">
        <v>164</v>
      </c>
      <c r="J35" s="5">
        <v>6</v>
      </c>
      <c r="K35" s="44" t="s">
        <v>153</v>
      </c>
      <c r="L35" s="5" t="s">
        <v>173</v>
      </c>
    </row>
    <row r="36" s="5" customFormat="1" ht="15" spans="1:12">
      <c r="A36" s="21" t="s">
        <v>174</v>
      </c>
      <c r="B36" s="21" t="s">
        <v>170</v>
      </c>
      <c r="C36" s="21" t="s">
        <v>97</v>
      </c>
      <c r="D36" s="21" t="s">
        <v>154</v>
      </c>
      <c r="E36" s="33">
        <v>45639</v>
      </c>
      <c r="F36" s="35">
        <v>5</v>
      </c>
      <c r="G36" s="5" t="s">
        <v>151</v>
      </c>
      <c r="H36" s="5">
        <v>1000</v>
      </c>
      <c r="I36" s="5" t="s">
        <v>164</v>
      </c>
      <c r="J36" s="5">
        <v>38</v>
      </c>
      <c r="K36" s="44" t="s">
        <v>171</v>
      </c>
      <c r="L36" s="5" t="s">
        <v>175</v>
      </c>
    </row>
    <row r="37" ht="16" customHeight="1"/>
    <row r="40" spans="1:2">
      <c r="A40" s="6" t="s">
        <v>176</v>
      </c>
      <c r="B40" s="9" t="s">
        <v>177</v>
      </c>
    </row>
    <row r="41" ht="14.75" spans="1:2">
      <c r="A41" s="36">
        <f>COUNTIF(D27:D36,"已接通")</f>
        <v>4</v>
      </c>
      <c r="B41" s="37">
        <f>COUNTIF(D27:D36,"未接通")</f>
        <v>6</v>
      </c>
    </row>
    <row r="46" spans="1:4">
      <c r="A46" s="38" t="s">
        <v>178</v>
      </c>
      <c r="B46" s="39" t="s">
        <v>179</v>
      </c>
      <c r="C46" s="39" t="s">
        <v>180</v>
      </c>
      <c r="D46" s="40" t="s">
        <v>181</v>
      </c>
    </row>
    <row r="47" spans="1:4">
      <c r="A47" s="41" t="s">
        <v>147</v>
      </c>
      <c r="B47">
        <f>COUNTIFS($G$27:$G$36,$A47,$D$27:$D$36,"已接通")</f>
        <v>1</v>
      </c>
      <c r="C47">
        <f>COUNTIFS($G$27:$G$36,$A47,$D$27:$D$36,"未接通")</f>
        <v>1</v>
      </c>
      <c r="D47" s="13">
        <f>COUNTIFS($G$27:$G$36,$A47,$F$27:$F$36,"&gt;=30")</f>
        <v>1</v>
      </c>
    </row>
    <row r="48" spans="1:4">
      <c r="A48" s="41" t="s">
        <v>151</v>
      </c>
      <c r="B48">
        <f>COUNTIFS($G$27:$G$36,$A48,$D$27:$D$36,"已接通")</f>
        <v>1</v>
      </c>
      <c r="C48">
        <f>COUNTIFS($G$27:$G$36,$A48,$D$27:$D$36,"未接通")</f>
        <v>1</v>
      </c>
      <c r="D48" s="13">
        <f>COUNTIFS($G$27:$G$36,$A48,$F$27:$F$36,"&gt;=30")</f>
        <v>0</v>
      </c>
    </row>
    <row r="49" spans="1:4">
      <c r="A49" s="41" t="s">
        <v>158</v>
      </c>
      <c r="B49">
        <f>COUNTIFS($G$27:$G$36,$A49,$D$27:$D$36,"已接通")</f>
        <v>1</v>
      </c>
      <c r="C49">
        <f>COUNTIFS($G$27:$G$36,$A49,$D$27:$D$36,"未接通")</f>
        <v>1</v>
      </c>
      <c r="D49" s="13">
        <f>COUNTIFS($G$27:$G$36,$A49,$F$27:$F$36,"&gt;=30")</f>
        <v>1</v>
      </c>
    </row>
    <row r="50" spans="1:4">
      <c r="A50" s="41" t="s">
        <v>163</v>
      </c>
      <c r="B50">
        <f>COUNTIFS($G$27:$G$36,$A50,$D$27:$D$36,"已接通")</f>
        <v>1</v>
      </c>
      <c r="C50">
        <f>COUNTIFS($G$27:$G$36,$A50,$D$27:$D$36,"未接通")</f>
        <v>1</v>
      </c>
      <c r="D50" s="13">
        <f>COUNTIFS($G$27:$G$36,$A50,$F$27:$F$36,"&gt;=30")</f>
        <v>0</v>
      </c>
    </row>
    <row r="51" ht="14.75" spans="1:4">
      <c r="A51" s="42" t="s">
        <v>160</v>
      </c>
      <c r="B51" s="15">
        <f>COUNTIFS($G$27:$G$36,$A51,$D$27:$D$36,"已接通")</f>
        <v>0</v>
      </c>
      <c r="C51" s="15">
        <f>COUNTIFS($G$27:$G$36,$A51,$D$27:$D$36,"未接通")</f>
        <v>2</v>
      </c>
      <c r="D51" s="16">
        <f>COUNTIFS($G$27:$G$36,$A51,$F$27:$F$36,"&gt;=30")</f>
        <v>0</v>
      </c>
    </row>
  </sheetData>
  <autoFilter xmlns:etc="http://www.wps.cn/officeDocument/2017/etCustomData" ref="A26:L36" etc:filterBottomFollowUsedRange="0">
    <extLst>
      <etc:autoFilterAnalysis etc:version="v1" etc:showPane="0"/>
    </extLst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J13" sqref="J13"/>
    </sheetView>
  </sheetViews>
  <sheetFormatPr defaultColWidth="8.72727272727273" defaultRowHeight="14" outlineLevelCol="3"/>
  <cols>
    <col min="1" max="1" width="43.3636363636364" style="1" customWidth="1"/>
    <col min="2" max="2" width="21.2727272727273" style="1" customWidth="1"/>
    <col min="3" max="3" width="8.72727272727273" style="1"/>
    <col min="4" max="4" width="20.2727272727273" style="1" customWidth="1"/>
    <col min="5" max="16384" width="8.72727272727273" style="1"/>
  </cols>
  <sheetData>
    <row r="1" spans="1:4">
      <c r="A1" s="2" t="s">
        <v>120</v>
      </c>
      <c r="B1" s="2" t="s">
        <v>141</v>
      </c>
      <c r="C1" s="2"/>
      <c r="D1" s="2" t="s">
        <v>182</v>
      </c>
    </row>
    <row r="2" ht="14.5" spans="1:4">
      <c r="A2" s="3" t="s">
        <v>183</v>
      </c>
      <c r="B2" s="4" t="s">
        <v>184</v>
      </c>
      <c r="D2" s="1">
        <f>SUBSTITUTE($B2,"万元","")*10000</f>
        <v>500000</v>
      </c>
    </row>
    <row r="3" ht="14.5" spans="1:4">
      <c r="A3" s="3" t="s">
        <v>185</v>
      </c>
      <c r="B3" s="4" t="s">
        <v>186</v>
      </c>
      <c r="D3" s="1">
        <f>SUBSTITUTE($B3,"万元","")*10000</f>
        <v>50000</v>
      </c>
    </row>
    <row r="4" ht="14.5" spans="1:4">
      <c r="A4" s="3" t="s">
        <v>187</v>
      </c>
      <c r="B4" s="4" t="s">
        <v>188</v>
      </c>
      <c r="D4" s="1">
        <f t="shared" ref="D4:D21" si="0">SUBSTITUTE($B4,"万元","")*10000</f>
        <v>30000</v>
      </c>
    </row>
    <row r="5" ht="14.5" spans="1:4">
      <c r="A5" s="3" t="s">
        <v>189</v>
      </c>
      <c r="B5" s="4" t="s">
        <v>190</v>
      </c>
      <c r="D5" s="1">
        <f t="shared" si="0"/>
        <v>1500000</v>
      </c>
    </row>
    <row r="6" ht="14.5" spans="1:4">
      <c r="A6" s="3" t="s">
        <v>191</v>
      </c>
      <c r="B6" s="4" t="s">
        <v>192</v>
      </c>
      <c r="D6" s="1">
        <f t="shared" si="0"/>
        <v>1000000</v>
      </c>
    </row>
    <row r="7" ht="14.5" spans="1:4">
      <c r="A7" s="3" t="s">
        <v>193</v>
      </c>
      <c r="B7" s="4" t="s">
        <v>192</v>
      </c>
      <c r="D7" s="1">
        <f t="shared" si="0"/>
        <v>1000000</v>
      </c>
    </row>
    <row r="8" ht="14.5" spans="1:4">
      <c r="A8" s="3" t="s">
        <v>194</v>
      </c>
      <c r="B8" s="4" t="s">
        <v>184</v>
      </c>
      <c r="D8" s="1">
        <f t="shared" si="0"/>
        <v>500000</v>
      </c>
    </row>
    <row r="9" ht="14.5" spans="1:4">
      <c r="A9" s="3" t="s">
        <v>195</v>
      </c>
      <c r="B9" s="4" t="s">
        <v>192</v>
      </c>
      <c r="D9" s="1">
        <f t="shared" si="0"/>
        <v>1000000</v>
      </c>
    </row>
    <row r="10" ht="14.5" spans="1:4">
      <c r="A10" s="3" t="s">
        <v>196</v>
      </c>
      <c r="B10" s="4" t="s">
        <v>197</v>
      </c>
      <c r="D10" s="1">
        <f t="shared" si="0"/>
        <v>20000</v>
      </c>
    </row>
    <row r="11" ht="14.5" spans="1:4">
      <c r="A11" s="3" t="s">
        <v>198</v>
      </c>
      <c r="B11" s="4" t="s">
        <v>184</v>
      </c>
      <c r="D11" s="1">
        <f t="shared" si="0"/>
        <v>500000</v>
      </c>
    </row>
    <row r="12" ht="14.5" spans="1:4">
      <c r="A12" s="3" t="s">
        <v>199</v>
      </c>
      <c r="B12" s="4" t="s">
        <v>200</v>
      </c>
      <c r="D12" s="1">
        <f t="shared" si="0"/>
        <v>1660000</v>
      </c>
    </row>
    <row r="13" ht="14.5" spans="1:4">
      <c r="A13" s="3" t="s">
        <v>201</v>
      </c>
      <c r="B13" s="4" t="s">
        <v>192</v>
      </c>
      <c r="D13" s="1">
        <f t="shared" si="0"/>
        <v>1000000</v>
      </c>
    </row>
    <row r="14" ht="14.5" spans="1:4">
      <c r="A14" s="3" t="s">
        <v>202</v>
      </c>
      <c r="B14" s="4" t="s">
        <v>192</v>
      </c>
      <c r="D14" s="1">
        <f t="shared" si="0"/>
        <v>1000000</v>
      </c>
    </row>
    <row r="15" ht="14.5" spans="1:4">
      <c r="A15" s="3" t="s">
        <v>203</v>
      </c>
      <c r="B15" s="4" t="s">
        <v>192</v>
      </c>
      <c r="D15" s="1">
        <f t="shared" si="0"/>
        <v>1000000</v>
      </c>
    </row>
    <row r="16" ht="14.5" spans="1:4">
      <c r="A16" s="3" t="s">
        <v>204</v>
      </c>
      <c r="B16" s="4" t="s">
        <v>205</v>
      </c>
      <c r="D16" s="1">
        <f t="shared" si="0"/>
        <v>200000</v>
      </c>
    </row>
    <row r="17" ht="14.5" spans="1:4">
      <c r="A17" s="3" t="s">
        <v>206</v>
      </c>
      <c r="B17" s="4" t="s">
        <v>186</v>
      </c>
      <c r="D17" s="1">
        <f t="shared" si="0"/>
        <v>50000</v>
      </c>
    </row>
    <row r="18" ht="14.5" spans="1:4">
      <c r="A18" s="3" t="s">
        <v>207</v>
      </c>
      <c r="B18" s="4" t="s">
        <v>208</v>
      </c>
      <c r="D18" s="1">
        <f t="shared" si="0"/>
        <v>100000</v>
      </c>
    </row>
    <row r="19" ht="14.5" spans="1:4">
      <c r="A19" s="3" t="s">
        <v>209</v>
      </c>
      <c r="B19" s="4" t="s">
        <v>192</v>
      </c>
      <c r="D19" s="1">
        <f t="shared" si="0"/>
        <v>1000000</v>
      </c>
    </row>
    <row r="20" ht="14.5" spans="1:4">
      <c r="A20" s="3" t="s">
        <v>210</v>
      </c>
      <c r="B20" s="4" t="s">
        <v>211</v>
      </c>
      <c r="D20" s="1">
        <f t="shared" si="0"/>
        <v>2000000</v>
      </c>
    </row>
    <row r="21" ht="14.5" spans="1:4">
      <c r="A21" s="3" t="s">
        <v>212</v>
      </c>
      <c r="B21" s="4" t="s">
        <v>192</v>
      </c>
      <c r="D21" s="1">
        <f t="shared" si="0"/>
        <v>1000000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VLOOKUP</vt:lpstr>
      <vt:lpstr>IF单条件判断</vt:lpstr>
      <vt:lpstr>IF多条件判断</vt:lpstr>
      <vt:lpstr>IF多条件同时满足</vt:lpstr>
      <vt:lpstr>单条件求和</vt:lpstr>
      <vt:lpstr>多条件求和</vt:lpstr>
      <vt:lpstr>统计计数</vt:lpstr>
      <vt:lpstr>将 万元 转为 数字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</dc:creator>
  <cp:lastModifiedBy>回忆</cp:lastModifiedBy>
  <dcterms:created xsi:type="dcterms:W3CDTF">2023-05-12T11:15:00Z</dcterms:created>
  <dcterms:modified xsi:type="dcterms:W3CDTF">2025-01-02T06:39:12Z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E63CAA04A4CB41C294B93DE5E3286943_12</vt:lpwstr>
  </property>
</Properties>
</file>